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mashreqfs\omerinam\omerinam\Desktop\Billions\"/>
    </mc:Choice>
  </mc:AlternateContent>
  <xr:revisionPtr revIDLastSave="0" documentId="8_{7957F54A-AF61-48BE-9C05-7CF9AF9A68C7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Earn Big Win Big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1" i="7" l="1"/>
  <c r="G71" i="7"/>
  <c r="F71" i="7"/>
  <c r="E71" i="7"/>
  <c r="D48" i="7"/>
  <c r="F37" i="7" s="1"/>
  <c r="J17" i="7"/>
  <c r="J22" i="7" s="1"/>
  <c r="I17" i="7"/>
  <c r="I22" i="7" s="1"/>
  <c r="H17" i="7"/>
  <c r="H22" i="7" s="1"/>
  <c r="G17" i="7"/>
  <c r="G22" i="7" s="1"/>
  <c r="F17" i="7"/>
  <c r="F22" i="7" s="1"/>
  <c r="E17" i="7"/>
  <c r="E22" i="7" s="1"/>
  <c r="D17" i="7"/>
  <c r="J16" i="7"/>
  <c r="J60" i="7" s="1"/>
  <c r="J61" i="7" s="1"/>
  <c r="I16" i="7"/>
  <c r="I60" i="7" s="1"/>
  <c r="I61" i="7" s="1"/>
  <c r="H16" i="7"/>
  <c r="H60" i="7" s="1"/>
  <c r="H61" i="7" s="1"/>
  <c r="H63" i="7" s="1"/>
  <c r="G16" i="7"/>
  <c r="G60" i="7" s="1"/>
  <c r="G61" i="7" s="1"/>
  <c r="G63" i="7" s="1"/>
  <c r="F16" i="7"/>
  <c r="F60" i="7" s="1"/>
  <c r="F61" i="7" s="1"/>
  <c r="F63" i="7" s="1"/>
  <c r="E16" i="7"/>
  <c r="E60" i="7" s="1"/>
  <c r="E61" i="7" s="1"/>
  <c r="E63" i="7" s="1"/>
  <c r="D16" i="7"/>
  <c r="J15" i="7"/>
  <c r="I15" i="7"/>
  <c r="H15" i="7"/>
  <c r="H20" i="7" s="1"/>
  <c r="G15" i="7"/>
  <c r="G20" i="7" s="1"/>
  <c r="F15" i="7"/>
  <c r="E15" i="7"/>
  <c r="D15" i="7"/>
  <c r="J13" i="7"/>
  <c r="I13" i="7"/>
  <c r="H13" i="7"/>
  <c r="G13" i="7"/>
  <c r="F13" i="7"/>
  <c r="E13" i="7"/>
  <c r="D13" i="7"/>
  <c r="H72" i="7" l="1"/>
  <c r="F72" i="7"/>
  <c r="E18" i="7"/>
  <c r="G72" i="7"/>
  <c r="G73" i="7" s="1"/>
  <c r="G48" i="7" s="1"/>
  <c r="F40" i="7" s="1"/>
  <c r="J28" i="7"/>
  <c r="E72" i="7"/>
  <c r="E73" i="7" s="1"/>
  <c r="E48" i="7" s="1"/>
  <c r="F38" i="7" s="1"/>
  <c r="F18" i="7"/>
  <c r="J18" i="7"/>
  <c r="I20" i="7"/>
  <c r="F73" i="7"/>
  <c r="F48" i="7" s="1"/>
  <c r="F39" i="7" s="1"/>
  <c r="D18" i="7"/>
  <c r="E20" i="7"/>
  <c r="J63" i="7"/>
  <c r="J66" i="7"/>
  <c r="J67" i="7" s="1"/>
  <c r="I63" i="7"/>
  <c r="I66" i="7"/>
  <c r="I67" i="7" s="1"/>
  <c r="H73" i="7"/>
  <c r="G18" i="7"/>
  <c r="G21" i="7"/>
  <c r="G23" i="7" s="1"/>
  <c r="H18" i="7"/>
  <c r="F20" i="7"/>
  <c r="J20" i="7"/>
  <c r="H21" i="7"/>
  <c r="H23" i="7" s="1"/>
  <c r="I18" i="7"/>
  <c r="E21" i="7"/>
  <c r="I21" i="7"/>
  <c r="E28" i="7"/>
  <c r="E29" i="7" s="1"/>
  <c r="L11" i="7" s="1"/>
  <c r="J29" i="7"/>
  <c r="F21" i="7"/>
  <c r="J21" i="7"/>
  <c r="E23" i="7" l="1"/>
  <c r="E24" i="7" s="1"/>
  <c r="E65" i="7" s="1"/>
  <c r="E66" i="7" s="1"/>
  <c r="E67" i="7" s="1"/>
  <c r="J30" i="7"/>
  <c r="L16" i="7" s="1"/>
  <c r="L17" i="7" s="1"/>
  <c r="I23" i="7"/>
  <c r="I24" i="7" s="1"/>
  <c r="J23" i="7"/>
  <c r="J24" i="7" s="1"/>
  <c r="G24" i="7"/>
  <c r="G65" i="7" s="1"/>
  <c r="G66" i="7" s="1"/>
  <c r="G67" i="7" s="1"/>
  <c r="F23" i="7"/>
  <c r="F24" i="7" s="1"/>
  <c r="F65" i="7" s="1"/>
  <c r="F66" i="7" s="1"/>
  <c r="F67" i="7" s="1"/>
  <c r="H48" i="7"/>
  <c r="F41" i="7" s="1"/>
  <c r="H24" i="7"/>
  <c r="H65" i="7" s="1"/>
  <c r="H66" i="7" s="1"/>
  <c r="H67" i="7" s="1"/>
  <c r="I38" i="7" l="1"/>
  <c r="C35" i="7"/>
  <c r="H49" i="7"/>
  <c r="F42" i="7" s="1"/>
  <c r="I37" i="7"/>
  <c r="I39" i="7"/>
  <c r="I40" i="7"/>
  <c r="C44" i="7"/>
</calcChain>
</file>

<file path=xl/sharedStrings.xml><?xml version="1.0" encoding="utf-8"?>
<sst xmlns="http://schemas.openxmlformats.org/spreadsheetml/2006/main" count="61" uniqueCount="49">
  <si>
    <t>Average Balance</t>
  </si>
  <si>
    <t>CA</t>
  </si>
  <si>
    <t>ES</t>
  </si>
  <si>
    <t>FD</t>
  </si>
  <si>
    <t>Total</t>
  </si>
  <si>
    <t>Incremental Averages</t>
  </si>
  <si>
    <t>Average Factor</t>
  </si>
  <si>
    <t>Campaign Rate</t>
  </si>
  <si>
    <t>FTP%</t>
  </si>
  <si>
    <t>Rack Rate (e.g. 1.2% Flat)</t>
  </si>
  <si>
    <t>PAYOUT:</t>
  </si>
  <si>
    <t>CAMPAIGN AWARD</t>
  </si>
  <si>
    <t># of entries in Monthly Lucky Draws</t>
  </si>
  <si>
    <t># of entries in Mega Draw</t>
  </si>
  <si>
    <t xml:space="preserve">Campaign Additional Interest </t>
  </si>
  <si>
    <t>CONDITION # 1 - GROWTH</t>
  </si>
  <si>
    <t>CONDITION # 2 - RETENTION</t>
  </si>
  <si>
    <t>Average Balance in Retention Period</t>
  </si>
  <si>
    <t>Average Balance in Campaign Period</t>
  </si>
  <si>
    <t>Helper Column</t>
  </si>
  <si>
    <t>Rack Rate:</t>
  </si>
  <si>
    <t>OCT</t>
  </si>
  <si>
    <t>NOV</t>
  </si>
  <si>
    <t>DEC</t>
  </si>
  <si>
    <t>JAN</t>
  </si>
  <si>
    <t>Blended Rate - CASA</t>
  </si>
  <si>
    <t>Total Interest - CASA</t>
  </si>
  <si>
    <t>Campaign Award - CASA</t>
  </si>
  <si>
    <t>Rack Rate Earned - CASA</t>
  </si>
  <si>
    <t>Incremental Eligible Balance for draws:</t>
  </si>
  <si>
    <t>CASA</t>
  </si>
  <si>
    <t>Total Deposits Relationship</t>
  </si>
  <si>
    <t>MIN</t>
  </si>
  <si>
    <t># of Lucky Draw Entries</t>
  </si>
  <si>
    <t>MEGA DRAW</t>
  </si>
  <si>
    <r>
      <t>Base</t>
    </r>
    <r>
      <rPr>
        <b/>
        <sz val="8"/>
        <color theme="0"/>
        <rFont val="Calibri"/>
        <family val="2"/>
        <scheme val="minor"/>
      </rPr>
      <t xml:space="preserve">
(Ending Balances)</t>
    </r>
  </si>
  <si>
    <t>Campaign Period
(Average Balances)</t>
  </si>
  <si>
    <t>Retention Period
(Average Balances)</t>
  </si>
  <si>
    <t>Incremental Current &amp; Savings Account (CASA)</t>
  </si>
  <si>
    <t>Is the condition met?</t>
  </si>
  <si>
    <t>Free</t>
  </si>
  <si>
    <t>Current Account</t>
  </si>
  <si>
    <t>Fixed Deposit</t>
  </si>
  <si>
    <t>Additional Eligible Average</t>
  </si>
  <si>
    <t>Total Additional Current/Savings Average</t>
  </si>
  <si>
    <t>Savings Account / Easy Saver</t>
  </si>
  <si>
    <t>Additional Eligible Average for 4% Interest</t>
  </si>
  <si>
    <t>The above calculator is for illustration purpose only. Please refer to the Terms &amp; Conditions of the promotion for more details</t>
  </si>
  <si>
    <t>Values can be entered in yellow highlighted cells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</si>
</sst>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3F3F76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10"/>
      <color theme="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5E00"/>
        <bgColor indexed="64"/>
      </patternFill>
    </fill>
    <fill>
      <patternFill patternType="solid">
        <fgColor rgb="FFFFFD97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indexed="64"/>
      </right>
      <top/>
      <bottom style="thin">
        <color theme="0" tint="-0.34998626667073579"/>
      </bottom>
      <diagonal/>
    </border>
    <border>
      <left style="hair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3" borderId="1" applyNumberFormat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43" fontId="3" fillId="0" borderId="0" xfId="1" applyFont="1"/>
    <xf numFmtId="0" fontId="3" fillId="0" borderId="0" xfId="0" applyFont="1"/>
    <xf numFmtId="0" fontId="3" fillId="0" borderId="0" xfId="1" applyNumberFormat="1" applyFont="1"/>
    <xf numFmtId="0" fontId="3" fillId="0" borderId="0" xfId="0" applyFont="1" applyAlignment="1">
      <alignment vertical="center"/>
    </xf>
    <xf numFmtId="43" fontId="3" fillId="0" borderId="0" xfId="1" applyFont="1" applyFill="1" applyBorder="1"/>
    <xf numFmtId="0" fontId="3" fillId="0" borderId="0" xfId="0" applyFont="1" applyFill="1" applyBorder="1"/>
    <xf numFmtId="165" fontId="3" fillId="0" borderId="0" xfId="1" applyNumberFormat="1" applyFont="1" applyFill="1" applyBorder="1"/>
    <xf numFmtId="0" fontId="4" fillId="0" borderId="0" xfId="0" applyFont="1" applyFill="1" applyBorder="1"/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1" applyNumberFormat="1" applyFont="1"/>
    <xf numFmtId="164" fontId="4" fillId="0" borderId="0" xfId="1" applyNumberFormat="1" applyFont="1" applyFill="1" applyBorder="1"/>
    <xf numFmtId="0" fontId="3" fillId="0" borderId="0" xfId="0" applyFont="1" applyFill="1"/>
    <xf numFmtId="10" fontId="3" fillId="0" borderId="0" xfId="1" applyNumberFormat="1" applyFont="1" applyFill="1" applyBorder="1"/>
    <xf numFmtId="10" fontId="3" fillId="0" borderId="0" xfId="3" applyNumberFormat="1" applyFont="1" applyFill="1" applyBorder="1"/>
    <xf numFmtId="43" fontId="4" fillId="0" borderId="0" xfId="1" applyFont="1" applyFill="1" applyBorder="1"/>
    <xf numFmtId="165" fontId="4" fillId="0" borderId="0" xfId="1" applyNumberFormat="1" applyFont="1" applyFill="1" applyBorder="1"/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1" applyNumberFormat="1" applyFont="1" applyFill="1" applyBorder="1" applyAlignment="1">
      <alignment horizontal="center"/>
    </xf>
    <xf numFmtId="165" fontId="3" fillId="0" borderId="8" xfId="1" applyNumberFormat="1" applyFont="1" applyFill="1" applyBorder="1"/>
    <xf numFmtId="165" fontId="3" fillId="0" borderId="9" xfId="1" applyNumberFormat="1" applyFont="1" applyFill="1" applyBorder="1"/>
    <xf numFmtId="165" fontId="3" fillId="0" borderId="10" xfId="1" applyNumberFormat="1" applyFont="1" applyFill="1" applyBorder="1"/>
    <xf numFmtId="165" fontId="3" fillId="0" borderId="11" xfId="1" applyNumberFormat="1" applyFont="1" applyFill="1" applyBorder="1"/>
    <xf numFmtId="165" fontId="3" fillId="0" borderId="12" xfId="1" applyNumberFormat="1" applyFont="1" applyFill="1" applyBorder="1"/>
    <xf numFmtId="165" fontId="3" fillId="0" borderId="13" xfId="1" applyNumberFormat="1" applyFont="1" applyFill="1" applyBorder="1"/>
    <xf numFmtId="10" fontId="3" fillId="0" borderId="0" xfId="3" applyNumberFormat="1" applyFont="1" applyFill="1" applyBorder="1" applyAlignment="1">
      <alignment horizontal="center"/>
    </xf>
    <xf numFmtId="165" fontId="3" fillId="0" borderId="0" xfId="1" applyNumberFormat="1" applyFont="1"/>
    <xf numFmtId="43" fontId="3" fillId="0" borderId="0" xfId="1" applyFont="1" applyBorder="1"/>
    <xf numFmtId="0" fontId="3" fillId="0" borderId="0" xfId="0" applyFont="1" applyBorder="1" applyAlignment="1">
      <alignment vertical="center"/>
    </xf>
    <xf numFmtId="0" fontId="4" fillId="0" borderId="0" xfId="0" applyFont="1" applyBorder="1"/>
    <xf numFmtId="164" fontId="4" fillId="0" borderId="0" xfId="1" applyNumberFormat="1" applyFont="1" applyBorder="1"/>
    <xf numFmtId="0" fontId="6" fillId="0" borderId="0" xfId="0" applyFont="1" applyBorder="1"/>
    <xf numFmtId="0" fontId="4" fillId="0" borderId="0" xfId="0" applyFont="1" applyFill="1"/>
    <xf numFmtId="0" fontId="6" fillId="0" borderId="0" xfId="0" applyFont="1" applyFill="1"/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15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Fill="1" applyBorder="1"/>
    <xf numFmtId="165" fontId="3" fillId="0" borderId="4" xfId="1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6" xfId="0" applyFont="1" applyFill="1" applyBorder="1"/>
    <xf numFmtId="0" fontId="3" fillId="0" borderId="3" xfId="0" applyFont="1" applyBorder="1" applyAlignment="1">
      <alignment horizontal="left" indent="1"/>
    </xf>
    <xf numFmtId="165" fontId="3" fillId="0" borderId="4" xfId="1" applyNumberFormat="1" applyFont="1" applyBorder="1"/>
    <xf numFmtId="165" fontId="3" fillId="0" borderId="4" xfId="0" applyNumberFormat="1" applyFont="1" applyBorder="1"/>
    <xf numFmtId="0" fontId="3" fillId="0" borderId="3" xfId="0" applyFont="1" applyFill="1" applyBorder="1"/>
    <xf numFmtId="0" fontId="3" fillId="0" borderId="5" xfId="0" applyFont="1" applyBorder="1" applyAlignment="1">
      <alignment horizontal="left" indent="1"/>
    </xf>
    <xf numFmtId="0" fontId="3" fillId="0" borderId="7" xfId="0" applyFont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0" fontId="3" fillId="0" borderId="14" xfId="0" applyFont="1" applyFill="1" applyBorder="1"/>
    <xf numFmtId="0" fontId="3" fillId="0" borderId="16" xfId="0" applyFont="1" applyBorder="1"/>
    <xf numFmtId="0" fontId="3" fillId="0" borderId="7" xfId="0" applyFont="1" applyBorder="1"/>
    <xf numFmtId="0" fontId="3" fillId="0" borderId="0" xfId="0" applyNumberFormat="1" applyFont="1" applyBorder="1" applyAlignment="1">
      <alignment horizontal="center"/>
    </xf>
    <xf numFmtId="0" fontId="3" fillId="0" borderId="15" xfId="0" applyFont="1" applyFill="1" applyBorder="1" applyAlignment="1">
      <alignment horizontal="left"/>
    </xf>
    <xf numFmtId="43" fontId="3" fillId="0" borderId="15" xfId="1" applyFont="1" applyFill="1" applyBorder="1"/>
    <xf numFmtId="0" fontId="3" fillId="0" borderId="3" xfId="0" applyFont="1" applyFill="1" applyBorder="1" applyAlignment="1">
      <alignment vertic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4" fillId="0" borderId="3" xfId="1" applyNumberFormat="1" applyFont="1" applyFill="1" applyBorder="1"/>
    <xf numFmtId="0" fontId="4" fillId="0" borderId="6" xfId="0" applyNumberFormat="1" applyFont="1" applyFill="1" applyBorder="1" applyAlignment="1">
      <alignment horizontal="left" vertical="center" wrapText="1"/>
    </xf>
    <xf numFmtId="43" fontId="3" fillId="0" borderId="6" xfId="1" applyFont="1" applyFill="1" applyBorder="1"/>
    <xf numFmtId="165" fontId="4" fillId="0" borderId="6" xfId="1" applyNumberFormat="1" applyFont="1" applyFill="1" applyBorder="1"/>
    <xf numFmtId="0" fontId="10" fillId="7" borderId="20" xfId="0" applyFont="1" applyFill="1" applyBorder="1" applyAlignment="1">
      <alignment horizontal="center"/>
    </xf>
    <xf numFmtId="0" fontId="9" fillId="7" borderId="21" xfId="1" applyNumberFormat="1" applyFont="1" applyFill="1" applyBorder="1" applyAlignment="1">
      <alignment horizontal="center"/>
    </xf>
    <xf numFmtId="43" fontId="3" fillId="5" borderId="19" xfId="1" applyFont="1" applyFill="1" applyBorder="1"/>
    <xf numFmtId="165" fontId="4" fillId="0" borderId="19" xfId="1" applyNumberFormat="1" applyFont="1" applyFill="1" applyBorder="1"/>
    <xf numFmtId="165" fontId="3" fillId="5" borderId="19" xfId="1" applyNumberFormat="1" applyFont="1" applyFill="1" applyBorder="1"/>
    <xf numFmtId="165" fontId="3" fillId="0" borderId="19" xfId="1" applyNumberFormat="1" applyFont="1" applyFill="1" applyBorder="1"/>
    <xf numFmtId="165" fontId="8" fillId="0" borderId="19" xfId="1" applyNumberFormat="1" applyFont="1" applyFill="1" applyBorder="1" applyAlignment="1">
      <alignment vertical="center"/>
    </xf>
    <xf numFmtId="165" fontId="3" fillId="0" borderId="19" xfId="1" applyNumberFormat="1" applyFont="1" applyFill="1" applyBorder="1" applyAlignment="1">
      <alignment vertical="center"/>
    </xf>
    <xf numFmtId="164" fontId="4" fillId="5" borderId="19" xfId="1" applyNumberFormat="1" applyFont="1" applyFill="1" applyBorder="1"/>
    <xf numFmtId="165" fontId="4" fillId="5" borderId="19" xfId="1" applyNumberFormat="1" applyFont="1" applyFill="1" applyBorder="1"/>
    <xf numFmtId="0" fontId="4" fillId="5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left"/>
    </xf>
    <xf numFmtId="0" fontId="4" fillId="0" borderId="19" xfId="0" applyFont="1" applyFill="1" applyBorder="1" applyAlignment="1">
      <alignment horizontal="left"/>
    </xf>
    <xf numFmtId="0" fontId="4" fillId="5" borderId="19" xfId="1" applyNumberFormat="1" applyFont="1" applyFill="1" applyBorder="1" applyAlignment="1">
      <alignment horizontal="left"/>
    </xf>
    <xf numFmtId="0" fontId="4" fillId="5" borderId="19" xfId="0" applyNumberFormat="1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165" fontId="3" fillId="0" borderId="19" xfId="1" applyNumberFormat="1" applyFont="1" applyBorder="1" applyAlignment="1">
      <alignment horizontal="center"/>
    </xf>
    <xf numFmtId="0" fontId="9" fillId="8" borderId="14" xfId="0" applyFont="1" applyFill="1" applyBorder="1"/>
    <xf numFmtId="0" fontId="10" fillId="8" borderId="15" xfId="0" applyFont="1" applyFill="1" applyBorder="1"/>
    <xf numFmtId="0" fontId="10" fillId="8" borderId="16" xfId="0" applyFont="1" applyFill="1" applyBorder="1"/>
    <xf numFmtId="0" fontId="9" fillId="8" borderId="14" xfId="0" applyFont="1" applyFill="1" applyBorder="1" applyAlignment="1">
      <alignment horizontal="left" indent="1"/>
    </xf>
    <xf numFmtId="0" fontId="9" fillId="8" borderId="0" xfId="0" applyFont="1" applyFill="1" applyBorder="1"/>
    <xf numFmtId="0" fontId="10" fillId="8" borderId="0" xfId="0" applyFont="1" applyFill="1" applyBorder="1"/>
    <xf numFmtId="43" fontId="9" fillId="8" borderId="19" xfId="1" applyFont="1" applyFill="1" applyBorder="1" applyAlignment="1">
      <alignment horizontal="center" vertical="center" wrapText="1"/>
    </xf>
    <xf numFmtId="17" fontId="7" fillId="2" borderId="19" xfId="1" applyNumberFormat="1" applyFont="1" applyFill="1" applyBorder="1" applyAlignment="1">
      <alignment horizontal="center" vertical="center"/>
    </xf>
    <xf numFmtId="17" fontId="7" fillId="4" borderId="19" xfId="1" applyNumberFormat="1" applyFont="1" applyFill="1" applyBorder="1" applyAlignment="1">
      <alignment horizontal="center" vertical="center"/>
    </xf>
    <xf numFmtId="43" fontId="3" fillId="0" borderId="0" xfId="1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/>
    </xf>
    <xf numFmtId="165" fontId="5" fillId="9" borderId="19" xfId="2" applyNumberFormat="1" applyFont="1" applyFill="1" applyBorder="1"/>
    <xf numFmtId="0" fontId="12" fillId="0" borderId="0" xfId="0" applyFont="1" applyFill="1" applyBorder="1" applyAlignment="1">
      <alignment horizontal="center"/>
    </xf>
    <xf numFmtId="43" fontId="7" fillId="0" borderId="17" xfId="1" applyFont="1" applyFill="1" applyBorder="1" applyAlignment="1">
      <alignment horizontal="center" vertical="center" wrapText="1"/>
    </xf>
    <xf numFmtId="43" fontId="7" fillId="0" borderId="18" xfId="1" applyFont="1" applyFill="1" applyBorder="1" applyAlignment="1">
      <alignment horizontal="center" vertical="center" wrapText="1"/>
    </xf>
    <xf numFmtId="43" fontId="9" fillId="8" borderId="19" xfId="1" applyFont="1" applyFill="1" applyBorder="1" applyAlignment="1">
      <alignment horizontal="center" vertical="center" wrapText="1"/>
    </xf>
    <xf numFmtId="43" fontId="9" fillId="8" borderId="19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 wrapText="1"/>
    </xf>
  </cellXfs>
  <cellStyles count="4">
    <cellStyle name="Comma" xfId="1" builtinId="3"/>
    <cellStyle name="Input" xfId="2" builtinId="20"/>
    <cellStyle name="Normal" xfId="0" builtinId="0"/>
    <cellStyle name="Percent" xfId="3" builtinId="5"/>
  </cellStyles>
  <dxfs count="4">
    <dxf>
      <font>
        <color rgb="FF00B050"/>
      </font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D97"/>
      <color rgb="FFDFDA00"/>
      <color rgb="FFFF5E00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6</xdr:row>
      <xdr:rowOff>0</xdr:rowOff>
    </xdr:from>
    <xdr:to>
      <xdr:col>2</xdr:col>
      <xdr:colOff>1533525</xdr:colOff>
      <xdr:row>7</xdr:row>
      <xdr:rowOff>274152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4067CB-1013-4A2E-BD9D-58A62E6CD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714375"/>
          <a:ext cx="1323975" cy="778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468B7-FAD0-43EC-AFE3-1B0A0EA77BF7}">
  <dimension ref="A1:S87"/>
  <sheetViews>
    <sheetView showGridLines="0" showRowColHeaders="0" tabSelected="1" topLeftCell="A3" zoomScale="115" zoomScaleNormal="115" workbookViewId="0">
      <selection activeCell="H20" sqref="H20"/>
    </sheetView>
  </sheetViews>
  <sheetFormatPr defaultColWidth="0" defaultRowHeight="12.75" zeroHeight="1" outlineLevelRow="1" outlineLevelCol="1" x14ac:dyDescent="0.2"/>
  <cols>
    <col min="1" max="1" width="2.7109375" style="18" customWidth="1"/>
    <col min="2" max="2" width="1" style="13" customWidth="1"/>
    <col min="3" max="3" width="35.85546875" style="24" customWidth="1"/>
    <col min="4" max="10" width="11.85546875" style="1" customWidth="1"/>
    <col min="11" max="11" width="1" style="2" customWidth="1"/>
    <col min="12" max="12" width="14.42578125" style="2" hidden="1" customWidth="1" outlineLevel="1"/>
    <col min="13" max="13" width="1.85546875" style="2" hidden="1" customWidth="1" outlineLevel="1"/>
    <col min="14" max="16" width="9.140625" style="2" hidden="1" customWidth="1" outlineLevel="1"/>
    <col min="17" max="17" width="9.140625" style="2" hidden="1" customWidth="1" collapsed="1"/>
    <col min="18" max="16384" width="9.140625" style="2" hidden="1"/>
  </cols>
  <sheetData>
    <row r="1" spans="1:19" hidden="1" outlineLevel="1" x14ac:dyDescent="0.2">
      <c r="C1" s="20" t="s">
        <v>6</v>
      </c>
      <c r="E1" s="3">
        <v>31</v>
      </c>
      <c r="F1" s="3">
        <v>30</v>
      </c>
      <c r="G1" s="3">
        <v>31</v>
      </c>
      <c r="H1" s="3">
        <v>31</v>
      </c>
      <c r="I1" s="3">
        <v>28</v>
      </c>
      <c r="J1" s="3">
        <v>31</v>
      </c>
    </row>
    <row r="2" spans="1:19" hidden="1" outlineLevel="1" x14ac:dyDescent="0.2">
      <c r="C2" s="20">
        <v>1</v>
      </c>
    </row>
    <row r="3" spans="1:19" ht="1.5" customHeight="1" collapsed="1" x14ac:dyDescent="0.2">
      <c r="C3" s="21"/>
    </row>
    <row r="4" spans="1:19" s="4" customFormat="1" ht="21.75" customHeight="1" x14ac:dyDescent="0.25">
      <c r="A4" s="35"/>
      <c r="B4" s="105" t="s">
        <v>48</v>
      </c>
      <c r="D4" s="104"/>
      <c r="E4" s="104"/>
      <c r="F4" s="104"/>
      <c r="G4" s="104"/>
      <c r="H4" s="104"/>
      <c r="I4" s="104"/>
      <c r="J4" s="104"/>
    </row>
    <row r="5" spans="1:19" s="18" customFormat="1" ht="1.5" customHeight="1" thickBot="1" x14ac:dyDescent="0.25">
      <c r="B5" s="6"/>
      <c r="C5" s="21"/>
      <c r="D5" s="34"/>
      <c r="E5" s="34"/>
      <c r="F5" s="34"/>
      <c r="G5" s="34"/>
      <c r="H5" s="34"/>
      <c r="I5" s="34"/>
      <c r="J5" s="34"/>
    </row>
    <row r="6" spans="1:19" s="6" customFormat="1" ht="4.5" customHeight="1" x14ac:dyDescent="0.2">
      <c r="B6" s="62"/>
      <c r="C6" s="66"/>
      <c r="D6" s="67"/>
      <c r="E6" s="67"/>
      <c r="F6" s="67"/>
      <c r="G6" s="67"/>
      <c r="H6" s="67"/>
      <c r="I6" s="67"/>
      <c r="J6" s="67"/>
      <c r="K6" s="54"/>
    </row>
    <row r="7" spans="1:19" s="4" customFormat="1" ht="39.75" customHeight="1" x14ac:dyDescent="0.2">
      <c r="A7" s="35"/>
      <c r="B7" s="68"/>
      <c r="C7" s="109"/>
      <c r="D7" s="101" t="s">
        <v>35</v>
      </c>
      <c r="E7" s="111" t="s">
        <v>36</v>
      </c>
      <c r="F7" s="112"/>
      <c r="G7" s="112"/>
      <c r="H7" s="112"/>
      <c r="I7" s="111" t="s">
        <v>37</v>
      </c>
      <c r="J7" s="112"/>
      <c r="K7" s="49"/>
      <c r="L7" s="18" t="s">
        <v>19</v>
      </c>
      <c r="M7" s="18"/>
      <c r="N7" s="35"/>
      <c r="O7" s="35"/>
      <c r="P7" s="35"/>
      <c r="Q7" s="35"/>
    </row>
    <row r="8" spans="1:19" s="4" customFormat="1" ht="24.75" customHeight="1" x14ac:dyDescent="0.2">
      <c r="A8" s="35"/>
      <c r="B8" s="68"/>
      <c r="C8" s="110"/>
      <c r="D8" s="102">
        <v>44805</v>
      </c>
      <c r="E8" s="103">
        <v>44835</v>
      </c>
      <c r="F8" s="103">
        <v>44866</v>
      </c>
      <c r="G8" s="103">
        <v>44896</v>
      </c>
      <c r="H8" s="103">
        <v>44927</v>
      </c>
      <c r="I8" s="102">
        <v>44958</v>
      </c>
      <c r="J8" s="102">
        <v>44986</v>
      </c>
      <c r="K8" s="49"/>
      <c r="L8" s="18"/>
      <c r="M8" s="18"/>
      <c r="N8" s="35"/>
      <c r="O8" s="35"/>
      <c r="P8" s="35"/>
      <c r="Q8" s="35"/>
    </row>
    <row r="9" spans="1:19" x14ac:dyDescent="0.2">
      <c r="B9" s="58"/>
      <c r="C9" s="86"/>
      <c r="D9" s="78"/>
      <c r="E9" s="78"/>
      <c r="F9" s="78"/>
      <c r="G9" s="78"/>
      <c r="H9" s="78"/>
      <c r="I9" s="78"/>
      <c r="J9" s="78"/>
      <c r="K9" s="49"/>
      <c r="L9" s="18"/>
      <c r="M9" s="18"/>
      <c r="N9" s="6"/>
      <c r="O9" s="6"/>
      <c r="P9" s="6"/>
      <c r="Q9" s="6"/>
      <c r="R9" s="6"/>
      <c r="S9" s="6"/>
    </row>
    <row r="10" spans="1:19" x14ac:dyDescent="0.2">
      <c r="B10" s="58"/>
      <c r="C10" s="87" t="s">
        <v>41</v>
      </c>
      <c r="D10" s="107">
        <v>50000</v>
      </c>
      <c r="E10" s="107">
        <v>100000</v>
      </c>
      <c r="F10" s="107">
        <v>100000</v>
      </c>
      <c r="G10" s="107">
        <v>100000</v>
      </c>
      <c r="H10" s="107">
        <v>100000</v>
      </c>
      <c r="I10" s="107">
        <v>100000</v>
      </c>
      <c r="J10" s="107">
        <v>100000</v>
      </c>
      <c r="K10" s="49"/>
      <c r="L10" s="18"/>
      <c r="M10" s="18"/>
      <c r="N10" s="6"/>
      <c r="O10" s="6"/>
      <c r="P10" s="6"/>
      <c r="Q10" s="6"/>
      <c r="R10" s="6"/>
      <c r="S10" s="6"/>
    </row>
    <row r="11" spans="1:19" x14ac:dyDescent="0.2">
      <c r="B11" s="58"/>
      <c r="C11" s="87" t="s">
        <v>45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49"/>
      <c r="L11" s="25">
        <f>+IF(E29="Yes",1,0)</f>
        <v>1</v>
      </c>
      <c r="M11" s="18"/>
      <c r="N11" s="6"/>
      <c r="O11" s="6"/>
      <c r="P11" s="6"/>
      <c r="Q11" s="6"/>
      <c r="R11" s="6"/>
      <c r="S11" s="6"/>
    </row>
    <row r="12" spans="1:19" x14ac:dyDescent="0.2">
      <c r="B12" s="58"/>
      <c r="C12" s="87" t="s">
        <v>42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49"/>
      <c r="L12" s="65"/>
      <c r="M12" s="18"/>
      <c r="N12" s="6"/>
      <c r="O12" s="6"/>
      <c r="P12" s="6"/>
      <c r="Q12" s="6"/>
      <c r="R12" s="6"/>
      <c r="S12" s="6"/>
    </row>
    <row r="13" spans="1:19" s="9" customFormat="1" x14ac:dyDescent="0.2">
      <c r="A13" s="36"/>
      <c r="B13" s="69"/>
      <c r="C13" s="88" t="s">
        <v>4</v>
      </c>
      <c r="D13" s="79">
        <f>SUM(D10:D12)</f>
        <v>50000</v>
      </c>
      <c r="E13" s="79">
        <f t="shared" ref="E13:J13" si="0">SUM(E10:E12)</f>
        <v>100000</v>
      </c>
      <c r="F13" s="79">
        <f t="shared" si="0"/>
        <v>100000</v>
      </c>
      <c r="G13" s="79">
        <f t="shared" si="0"/>
        <v>100000</v>
      </c>
      <c r="H13" s="79">
        <f t="shared" si="0"/>
        <v>100000</v>
      </c>
      <c r="I13" s="79">
        <f t="shared" si="0"/>
        <v>100000</v>
      </c>
      <c r="J13" s="79">
        <f t="shared" si="0"/>
        <v>100000</v>
      </c>
      <c r="K13" s="49"/>
      <c r="L13" s="65"/>
      <c r="M13" s="18"/>
      <c r="N13" s="8"/>
      <c r="O13" s="8"/>
      <c r="P13" s="8"/>
      <c r="Q13" s="8"/>
      <c r="R13" s="8"/>
      <c r="S13" s="8"/>
    </row>
    <row r="14" spans="1:19" hidden="1" x14ac:dyDescent="0.2">
      <c r="B14" s="58"/>
      <c r="C14" s="86" t="s">
        <v>0</v>
      </c>
      <c r="D14" s="80"/>
      <c r="E14" s="80"/>
      <c r="F14" s="80"/>
      <c r="G14" s="80"/>
      <c r="H14" s="80"/>
      <c r="I14" s="80"/>
      <c r="J14" s="80"/>
      <c r="K14" s="49"/>
      <c r="L14" s="65"/>
      <c r="M14" s="18"/>
      <c r="N14" s="6"/>
      <c r="O14" s="6"/>
      <c r="P14" s="6"/>
      <c r="Q14" s="6"/>
      <c r="R14" s="6"/>
      <c r="S14" s="6"/>
    </row>
    <row r="15" spans="1:19" hidden="1" x14ac:dyDescent="0.2">
      <c r="B15" s="58"/>
      <c r="C15" s="87" t="s">
        <v>1</v>
      </c>
      <c r="D15" s="81">
        <f t="shared" ref="D15:J17" si="1">+D10*$C$2</f>
        <v>50000</v>
      </c>
      <c r="E15" s="81">
        <f t="shared" si="1"/>
        <v>100000</v>
      </c>
      <c r="F15" s="81">
        <f t="shared" si="1"/>
        <v>100000</v>
      </c>
      <c r="G15" s="81">
        <f t="shared" si="1"/>
        <v>100000</v>
      </c>
      <c r="H15" s="81">
        <f t="shared" si="1"/>
        <v>100000</v>
      </c>
      <c r="I15" s="81">
        <f t="shared" si="1"/>
        <v>100000</v>
      </c>
      <c r="J15" s="81">
        <f t="shared" si="1"/>
        <v>100000</v>
      </c>
      <c r="K15" s="49"/>
      <c r="L15" s="65"/>
      <c r="M15" s="18"/>
      <c r="N15" s="6"/>
      <c r="O15" s="6"/>
      <c r="P15" s="6"/>
      <c r="Q15" s="6"/>
      <c r="R15" s="6"/>
      <c r="S15" s="6"/>
    </row>
    <row r="16" spans="1:19" hidden="1" x14ac:dyDescent="0.2">
      <c r="B16" s="58"/>
      <c r="C16" s="87" t="s">
        <v>2</v>
      </c>
      <c r="D16" s="81">
        <f t="shared" si="1"/>
        <v>0</v>
      </c>
      <c r="E16" s="81">
        <f t="shared" si="1"/>
        <v>0</v>
      </c>
      <c r="F16" s="81">
        <f t="shared" si="1"/>
        <v>0</v>
      </c>
      <c r="G16" s="81">
        <f t="shared" si="1"/>
        <v>0</v>
      </c>
      <c r="H16" s="81">
        <f t="shared" si="1"/>
        <v>0</v>
      </c>
      <c r="I16" s="81">
        <f t="shared" si="1"/>
        <v>0</v>
      </c>
      <c r="J16" s="81">
        <f t="shared" si="1"/>
        <v>0</v>
      </c>
      <c r="K16" s="49"/>
      <c r="L16" s="25">
        <f>+IF(J30="Yes",1,0)</f>
        <v>1</v>
      </c>
      <c r="M16" s="18"/>
      <c r="N16" s="6"/>
      <c r="O16" s="6"/>
      <c r="P16" s="6"/>
      <c r="Q16" s="6"/>
      <c r="R16" s="6"/>
      <c r="S16" s="6"/>
    </row>
    <row r="17" spans="1:19" hidden="1" x14ac:dyDescent="0.2">
      <c r="B17" s="58"/>
      <c r="C17" s="87" t="s">
        <v>3</v>
      </c>
      <c r="D17" s="81">
        <f t="shared" si="1"/>
        <v>0</v>
      </c>
      <c r="E17" s="81">
        <f t="shared" si="1"/>
        <v>0</v>
      </c>
      <c r="F17" s="81">
        <f t="shared" si="1"/>
        <v>0</v>
      </c>
      <c r="G17" s="81">
        <f t="shared" si="1"/>
        <v>0</v>
      </c>
      <c r="H17" s="81">
        <f t="shared" si="1"/>
        <v>0</v>
      </c>
      <c r="I17" s="81">
        <f t="shared" si="1"/>
        <v>0</v>
      </c>
      <c r="J17" s="81">
        <f t="shared" si="1"/>
        <v>0</v>
      </c>
      <c r="K17" s="49"/>
      <c r="L17" s="52">
        <f>+L11+L16</f>
        <v>2</v>
      </c>
      <c r="M17" s="18"/>
      <c r="N17" s="6"/>
      <c r="O17" s="6"/>
      <c r="P17" s="6"/>
      <c r="Q17" s="6"/>
      <c r="R17" s="6"/>
      <c r="S17" s="6"/>
    </row>
    <row r="18" spans="1:19" s="9" customFormat="1" hidden="1" x14ac:dyDescent="0.2">
      <c r="A18" s="36"/>
      <c r="B18" s="69"/>
      <c r="C18" s="88" t="s">
        <v>4</v>
      </c>
      <c r="D18" s="79">
        <f>SUM(D15:D17)</f>
        <v>50000</v>
      </c>
      <c r="E18" s="79">
        <f>SUM(E15:E17)</f>
        <v>100000</v>
      </c>
      <c r="F18" s="79">
        <f>SUM(F15:F17)</f>
        <v>100000</v>
      </c>
      <c r="G18" s="79">
        <f>SUM(G15:G17)</f>
        <v>100000</v>
      </c>
      <c r="H18" s="79">
        <f>SUM(H15:H17)</f>
        <v>100000</v>
      </c>
      <c r="I18" s="79">
        <f>SUM(I15:I16)</f>
        <v>100000</v>
      </c>
      <c r="J18" s="79">
        <f>SUM(J15:J16)</f>
        <v>100000</v>
      </c>
      <c r="K18" s="49"/>
      <c r="L18" s="18"/>
      <c r="M18" s="18"/>
      <c r="N18" s="8"/>
      <c r="O18" s="8"/>
      <c r="P18" s="8"/>
      <c r="Q18" s="8"/>
      <c r="R18" s="8"/>
      <c r="S18" s="8"/>
    </row>
    <row r="19" spans="1:19" x14ac:dyDescent="0.2">
      <c r="B19" s="58"/>
      <c r="C19" s="86" t="s">
        <v>5</v>
      </c>
      <c r="D19" s="80"/>
      <c r="E19" s="80"/>
      <c r="F19" s="80"/>
      <c r="G19" s="80"/>
      <c r="H19" s="80"/>
      <c r="I19" s="80"/>
      <c r="J19" s="80"/>
      <c r="K19" s="49"/>
      <c r="L19" s="18"/>
      <c r="M19" s="18"/>
      <c r="N19" s="6"/>
      <c r="O19" s="6"/>
      <c r="P19" s="6"/>
      <c r="Q19" s="6"/>
      <c r="R19" s="6"/>
      <c r="S19" s="6"/>
    </row>
    <row r="20" spans="1:19" x14ac:dyDescent="0.2">
      <c r="B20" s="58"/>
      <c r="C20" s="87" t="s">
        <v>41</v>
      </c>
      <c r="D20" s="81"/>
      <c r="E20" s="81">
        <f t="shared" ref="E20:J22" si="2">+E15-$D10</f>
        <v>50000</v>
      </c>
      <c r="F20" s="81">
        <f t="shared" si="2"/>
        <v>50000</v>
      </c>
      <c r="G20" s="81">
        <f t="shared" si="2"/>
        <v>50000</v>
      </c>
      <c r="H20" s="81">
        <f t="shared" si="2"/>
        <v>50000</v>
      </c>
      <c r="I20" s="81">
        <f t="shared" si="2"/>
        <v>50000</v>
      </c>
      <c r="J20" s="81">
        <f t="shared" si="2"/>
        <v>50000</v>
      </c>
      <c r="K20" s="49"/>
      <c r="L20" s="18"/>
      <c r="M20" s="18"/>
      <c r="N20" s="6"/>
      <c r="O20" s="6"/>
      <c r="P20" s="6"/>
      <c r="Q20" s="6"/>
      <c r="R20" s="6"/>
      <c r="S20" s="6"/>
    </row>
    <row r="21" spans="1:19" x14ac:dyDescent="0.2">
      <c r="B21" s="58"/>
      <c r="C21" s="87" t="s">
        <v>45</v>
      </c>
      <c r="D21" s="81"/>
      <c r="E21" s="81">
        <f t="shared" si="2"/>
        <v>0</v>
      </c>
      <c r="F21" s="81">
        <f t="shared" si="2"/>
        <v>0</v>
      </c>
      <c r="G21" s="81">
        <f t="shared" si="2"/>
        <v>0</v>
      </c>
      <c r="H21" s="81">
        <f t="shared" si="2"/>
        <v>0</v>
      </c>
      <c r="I21" s="81">
        <f t="shared" si="2"/>
        <v>0</v>
      </c>
      <c r="J21" s="81">
        <f t="shared" si="2"/>
        <v>0</v>
      </c>
      <c r="K21" s="49"/>
      <c r="L21" s="18"/>
      <c r="M21" s="18"/>
      <c r="N21" s="6"/>
      <c r="O21" s="6"/>
      <c r="P21" s="6"/>
      <c r="Q21" s="6"/>
      <c r="R21" s="6"/>
      <c r="S21" s="6"/>
    </row>
    <row r="22" spans="1:19" s="43" customFormat="1" x14ac:dyDescent="0.2">
      <c r="A22" s="41"/>
      <c r="B22" s="70"/>
      <c r="C22" s="87" t="s">
        <v>42</v>
      </c>
      <c r="D22" s="82"/>
      <c r="E22" s="83">
        <f t="shared" si="2"/>
        <v>0</v>
      </c>
      <c r="F22" s="83">
        <f t="shared" si="2"/>
        <v>0</v>
      </c>
      <c r="G22" s="83">
        <f t="shared" si="2"/>
        <v>0</v>
      </c>
      <c r="H22" s="83">
        <f t="shared" si="2"/>
        <v>0</v>
      </c>
      <c r="I22" s="83">
        <f t="shared" si="2"/>
        <v>0</v>
      </c>
      <c r="J22" s="83">
        <f t="shared" si="2"/>
        <v>0</v>
      </c>
      <c r="K22" s="71"/>
      <c r="L22" s="35"/>
      <c r="M22" s="35"/>
      <c r="N22" s="42"/>
      <c r="O22" s="42"/>
      <c r="P22" s="42"/>
      <c r="Q22" s="42"/>
      <c r="R22" s="42"/>
      <c r="S22" s="42"/>
    </row>
    <row r="23" spans="1:19" s="11" customFormat="1" x14ac:dyDescent="0.2">
      <c r="A23" s="37"/>
      <c r="B23" s="72"/>
      <c r="C23" s="89" t="s">
        <v>44</v>
      </c>
      <c r="D23" s="84"/>
      <c r="E23" s="85">
        <f t="shared" ref="E23:J23" si="3">+SUM(E20:E21)</f>
        <v>50000</v>
      </c>
      <c r="F23" s="85">
        <f t="shared" si="3"/>
        <v>50000</v>
      </c>
      <c r="G23" s="85">
        <f t="shared" si="3"/>
        <v>50000</v>
      </c>
      <c r="H23" s="85">
        <f t="shared" si="3"/>
        <v>50000</v>
      </c>
      <c r="I23" s="85">
        <f t="shared" si="3"/>
        <v>50000</v>
      </c>
      <c r="J23" s="85">
        <f t="shared" si="3"/>
        <v>50000</v>
      </c>
      <c r="K23" s="49"/>
      <c r="L23" s="18"/>
      <c r="M23" s="18"/>
      <c r="N23" s="12"/>
      <c r="O23" s="12"/>
      <c r="P23" s="12"/>
      <c r="Q23" s="12"/>
      <c r="R23" s="12"/>
      <c r="S23" s="12"/>
    </row>
    <row r="24" spans="1:19" x14ac:dyDescent="0.2">
      <c r="B24" s="58"/>
      <c r="C24" s="90" t="s">
        <v>43</v>
      </c>
      <c r="D24" s="78"/>
      <c r="E24" s="85">
        <f t="shared" ref="E24:J24" si="4">+MIN((E18-$D$18),E23)</f>
        <v>50000</v>
      </c>
      <c r="F24" s="85">
        <f t="shared" si="4"/>
        <v>50000</v>
      </c>
      <c r="G24" s="85">
        <f t="shared" si="4"/>
        <v>50000</v>
      </c>
      <c r="H24" s="85">
        <f t="shared" si="4"/>
        <v>50000</v>
      </c>
      <c r="I24" s="85">
        <f t="shared" si="4"/>
        <v>50000</v>
      </c>
      <c r="J24" s="85">
        <f t="shared" si="4"/>
        <v>50000</v>
      </c>
      <c r="K24" s="49"/>
      <c r="L24" s="18"/>
      <c r="M24" s="18"/>
      <c r="N24" s="6"/>
      <c r="O24" s="6"/>
      <c r="P24" s="6"/>
      <c r="Q24" s="6"/>
      <c r="R24" s="6"/>
      <c r="S24" s="6"/>
    </row>
    <row r="25" spans="1:19" s="13" customFormat="1" ht="4.5" customHeight="1" thickBot="1" x14ac:dyDescent="0.25">
      <c r="A25" s="6"/>
      <c r="B25" s="44"/>
      <c r="C25" s="73"/>
      <c r="D25" s="74"/>
      <c r="E25" s="75"/>
      <c r="F25" s="75"/>
      <c r="G25" s="75"/>
      <c r="H25" s="75"/>
      <c r="I25" s="75"/>
      <c r="J25" s="75"/>
      <c r="K25" s="46"/>
      <c r="L25" s="6"/>
      <c r="M25" s="6"/>
      <c r="N25" s="6"/>
      <c r="O25" s="6"/>
      <c r="P25" s="6"/>
      <c r="Q25" s="6"/>
      <c r="R25" s="6"/>
      <c r="S25" s="6"/>
    </row>
    <row r="26" spans="1:19" s="13" customFormat="1" ht="15" customHeight="1" thickBot="1" x14ac:dyDescent="0.25">
      <c r="A26" s="6"/>
      <c r="B26" s="6"/>
      <c r="C26" s="22"/>
      <c r="D26" s="5"/>
      <c r="E26" s="5"/>
      <c r="F26" s="5"/>
      <c r="G26" s="5"/>
      <c r="H26" s="5"/>
      <c r="I26" s="5"/>
      <c r="J26" s="5"/>
      <c r="K26" s="6"/>
      <c r="L26" s="18"/>
      <c r="M26" s="18"/>
      <c r="N26" s="6"/>
      <c r="O26" s="6"/>
      <c r="P26" s="6"/>
      <c r="Q26" s="6"/>
      <c r="R26" s="6"/>
      <c r="S26" s="6"/>
    </row>
    <row r="27" spans="1:19" s="13" customFormat="1" ht="15" customHeight="1" x14ac:dyDescent="0.2">
      <c r="A27" s="6"/>
      <c r="B27" s="6"/>
      <c r="C27" s="95" t="s">
        <v>15</v>
      </c>
      <c r="D27" s="96"/>
      <c r="E27" s="97"/>
      <c r="F27" s="98" t="s">
        <v>16</v>
      </c>
      <c r="G27" s="96"/>
      <c r="H27" s="96"/>
      <c r="I27" s="96"/>
      <c r="J27" s="97"/>
      <c r="K27" s="6"/>
      <c r="N27" s="6"/>
      <c r="O27" s="6"/>
      <c r="P27" s="6"/>
      <c r="Q27" s="6"/>
      <c r="R27" s="6"/>
      <c r="S27" s="6"/>
    </row>
    <row r="28" spans="1:19" s="13" customFormat="1" ht="12.75" customHeight="1" x14ac:dyDescent="0.2">
      <c r="A28" s="6"/>
      <c r="B28" s="6"/>
      <c r="C28" s="48" t="s">
        <v>38</v>
      </c>
      <c r="D28" s="18"/>
      <c r="E28" s="51">
        <f>+MIN((SUM(H10:H11)-SUM(D10:D11)),(H13-D13))</f>
        <v>50000</v>
      </c>
      <c r="F28" s="55" t="s">
        <v>17</v>
      </c>
      <c r="G28" s="6"/>
      <c r="H28" s="6"/>
      <c r="I28" s="7"/>
      <c r="J28" s="56">
        <f>+AVERAGE(I15:J15)+AVERAGE(I16:J16)</f>
        <v>100000</v>
      </c>
      <c r="K28" s="2"/>
      <c r="L28" s="2"/>
      <c r="M28" s="2"/>
      <c r="N28" s="6"/>
      <c r="O28" s="6"/>
      <c r="P28" s="6"/>
      <c r="Q28" s="6"/>
      <c r="R28" s="6"/>
      <c r="S28" s="6"/>
    </row>
    <row r="29" spans="1:19" s="13" customFormat="1" ht="12.75" customHeight="1" x14ac:dyDescent="0.2">
      <c r="A29" s="6"/>
      <c r="B29" s="6"/>
      <c r="C29" s="48" t="s">
        <v>39</v>
      </c>
      <c r="D29" s="18"/>
      <c r="E29" s="53" t="str">
        <f>+IF(E28&gt;=50000,"YES","No")</f>
        <v>YES</v>
      </c>
      <c r="F29" s="55" t="s">
        <v>18</v>
      </c>
      <c r="G29" s="6"/>
      <c r="H29" s="6"/>
      <c r="I29" s="52"/>
      <c r="J29" s="57">
        <f>+AVERAGE(E15:H15)+AVERAGE(E16:H16)</f>
        <v>100000</v>
      </c>
      <c r="K29" s="2"/>
      <c r="L29" s="2"/>
      <c r="M29" s="2"/>
      <c r="N29" s="6"/>
      <c r="O29" s="6"/>
      <c r="P29" s="6"/>
      <c r="Q29" s="6"/>
      <c r="R29" s="6"/>
      <c r="S29" s="6"/>
    </row>
    <row r="30" spans="1:19" s="13" customFormat="1" ht="12.75" customHeight="1" thickBot="1" x14ac:dyDescent="0.25">
      <c r="A30" s="6"/>
      <c r="B30" s="6"/>
      <c r="C30" s="44"/>
      <c r="D30" s="45"/>
      <c r="E30" s="46"/>
      <c r="F30" s="59" t="s">
        <v>39</v>
      </c>
      <c r="G30" s="45"/>
      <c r="H30" s="45"/>
      <c r="I30" s="45"/>
      <c r="J30" s="60" t="str">
        <f>+IF(J28&gt;=J29,"YES","NO")</f>
        <v>YES</v>
      </c>
      <c r="K30" s="2"/>
      <c r="L30" s="2"/>
      <c r="M30" s="2"/>
      <c r="N30" s="6"/>
      <c r="O30" s="6"/>
      <c r="P30" s="6"/>
      <c r="Q30" s="6"/>
      <c r="R30" s="6"/>
      <c r="S30" s="6"/>
    </row>
    <row r="31" spans="1:19" s="13" customFormat="1" ht="12.75" customHeight="1" thickBot="1" x14ac:dyDescent="0.25">
      <c r="A31" s="6"/>
      <c r="B31" s="6"/>
      <c r="K31" s="2"/>
      <c r="L31" s="2"/>
      <c r="M31" s="2"/>
      <c r="N31" s="6"/>
      <c r="O31" s="6"/>
      <c r="P31" s="6"/>
      <c r="Q31" s="6"/>
      <c r="R31" s="6"/>
      <c r="S31" s="6"/>
    </row>
    <row r="32" spans="1:19" s="13" customFormat="1" ht="4.5" customHeight="1" x14ac:dyDescent="0.2">
      <c r="A32" s="6"/>
      <c r="B32" s="62"/>
      <c r="C32" s="47"/>
      <c r="D32" s="47"/>
      <c r="E32" s="47"/>
      <c r="F32" s="47"/>
      <c r="G32" s="47"/>
      <c r="H32" s="47"/>
      <c r="I32" s="47"/>
      <c r="J32" s="47"/>
      <c r="K32" s="63"/>
      <c r="L32" s="2"/>
      <c r="M32" s="2"/>
      <c r="N32" s="6"/>
      <c r="O32" s="6"/>
      <c r="P32" s="6"/>
      <c r="Q32" s="6"/>
      <c r="R32" s="6"/>
      <c r="S32" s="6"/>
    </row>
    <row r="33" spans="1:19" s="13" customFormat="1" ht="12.75" customHeight="1" x14ac:dyDescent="0.2">
      <c r="A33" s="6"/>
      <c r="B33" s="58"/>
      <c r="C33" s="99" t="s">
        <v>11</v>
      </c>
      <c r="D33" s="100"/>
      <c r="E33" s="100"/>
      <c r="F33" s="100"/>
      <c r="G33" s="100"/>
      <c r="H33" s="100"/>
      <c r="I33" s="100"/>
      <c r="J33" s="100"/>
      <c r="K33" s="49"/>
      <c r="L33" s="2"/>
      <c r="M33" s="2"/>
      <c r="N33" s="6"/>
      <c r="O33" s="6"/>
      <c r="P33" s="6"/>
      <c r="Q33" s="6"/>
      <c r="R33" s="6"/>
      <c r="S33" s="6"/>
    </row>
    <row r="34" spans="1:19" s="13" customFormat="1" ht="4.5" customHeight="1" x14ac:dyDescent="0.2">
      <c r="A34" s="6"/>
      <c r="B34" s="58"/>
      <c r="C34" s="8"/>
      <c r="D34" s="6"/>
      <c r="E34" s="6"/>
      <c r="F34" s="6"/>
      <c r="G34" s="6"/>
      <c r="H34" s="6"/>
      <c r="I34" s="6"/>
      <c r="J34" s="6"/>
      <c r="K34" s="50"/>
      <c r="N34" s="6"/>
      <c r="O34" s="6"/>
      <c r="P34" s="6"/>
      <c r="Q34" s="6"/>
      <c r="R34" s="6"/>
      <c r="S34" s="6"/>
    </row>
    <row r="35" spans="1:19" s="13" customFormat="1" ht="12.75" customHeight="1" x14ac:dyDescent="0.2">
      <c r="A35" s="6"/>
      <c r="B35" s="58"/>
      <c r="C35" s="113" t="str">
        <f>+IF(L17=2,"😍","😕")</f>
        <v>😍</v>
      </c>
      <c r="D35" s="113"/>
      <c r="E35" s="114" t="s">
        <v>33</v>
      </c>
      <c r="F35" s="114"/>
      <c r="G35" s="6"/>
      <c r="H35" s="115" t="s">
        <v>46</v>
      </c>
      <c r="I35" s="115"/>
      <c r="J35" s="6"/>
      <c r="K35" s="49"/>
      <c r="L35" s="2"/>
      <c r="M35" s="2"/>
      <c r="N35" s="6"/>
      <c r="O35" s="6"/>
      <c r="P35" s="6"/>
      <c r="Q35" s="6"/>
      <c r="R35" s="6"/>
      <c r="S35" s="6"/>
    </row>
    <row r="36" spans="1:19" s="13" customFormat="1" ht="12.75" customHeight="1" x14ac:dyDescent="0.2">
      <c r="A36" s="6"/>
      <c r="B36" s="58"/>
      <c r="C36" s="113"/>
      <c r="D36" s="113"/>
      <c r="E36" s="114"/>
      <c r="F36" s="114"/>
      <c r="G36" s="6"/>
      <c r="H36" s="115"/>
      <c r="I36" s="115"/>
      <c r="J36" s="6"/>
      <c r="K36" s="49"/>
      <c r="L36" s="2"/>
      <c r="M36" s="2"/>
      <c r="N36" s="6"/>
      <c r="O36" s="6"/>
      <c r="P36" s="6"/>
      <c r="Q36" s="6"/>
      <c r="R36" s="6"/>
      <c r="S36" s="6"/>
    </row>
    <row r="37" spans="1:19" s="13" customFormat="1" ht="12.75" customHeight="1" x14ac:dyDescent="0.2">
      <c r="A37" s="6"/>
      <c r="B37" s="58"/>
      <c r="C37" s="113"/>
      <c r="D37" s="113"/>
      <c r="E37" s="91" t="s">
        <v>40</v>
      </c>
      <c r="F37" s="92">
        <f>+IF(D48=1,2,IF(D48&gt;2,2,D48))</f>
        <v>2</v>
      </c>
      <c r="G37" s="6"/>
      <c r="H37" s="93" t="s">
        <v>21</v>
      </c>
      <c r="I37" s="94">
        <f>+IF(L17&lt;2,0,IF(E24&lt;0,0,E24))</f>
        <v>50000</v>
      </c>
      <c r="J37" s="6"/>
      <c r="K37" s="49"/>
      <c r="N37" s="6"/>
      <c r="O37" s="6"/>
      <c r="P37" s="6"/>
      <c r="Q37" s="6"/>
      <c r="R37" s="6"/>
      <c r="S37" s="6"/>
    </row>
    <row r="38" spans="1:19" s="13" customFormat="1" ht="12.75" customHeight="1" x14ac:dyDescent="0.2">
      <c r="A38" s="6"/>
      <c r="B38" s="58"/>
      <c r="C38" s="113"/>
      <c r="D38" s="113"/>
      <c r="E38" s="93" t="s">
        <v>21</v>
      </c>
      <c r="F38" s="92">
        <f>+IF(SUM(E10:E11)&lt;50000,0,IF(E48&lt;0,$F$37,E48+$F$37))</f>
        <v>3</v>
      </c>
      <c r="G38" s="6"/>
      <c r="H38" s="93" t="s">
        <v>22</v>
      </c>
      <c r="I38" s="94">
        <f>+IF(L17&lt;2,0,IF(F24&lt;0,0,F24))</f>
        <v>50000</v>
      </c>
      <c r="J38" s="6"/>
      <c r="K38" s="49"/>
      <c r="L38" s="2"/>
      <c r="M38" s="2"/>
      <c r="N38" s="6"/>
      <c r="O38" s="6"/>
      <c r="P38" s="6"/>
      <c r="Q38" s="6"/>
      <c r="R38" s="6"/>
      <c r="S38" s="6"/>
    </row>
    <row r="39" spans="1:19" s="13" customFormat="1" ht="12.75" customHeight="1" x14ac:dyDescent="0.2">
      <c r="A39" s="6"/>
      <c r="B39" s="58"/>
      <c r="C39" s="113"/>
      <c r="D39" s="113"/>
      <c r="E39" s="93" t="s">
        <v>22</v>
      </c>
      <c r="F39" s="92">
        <f>+IF(SUM(F10:F11)&lt;50000,0,IF(F48&lt;0,$F$37,F48+$F$37))</f>
        <v>3</v>
      </c>
      <c r="G39" s="6"/>
      <c r="H39" s="93" t="s">
        <v>23</v>
      </c>
      <c r="I39" s="94">
        <f>+IF(L17&lt;2,0,IF(G24&lt;0,0,G24))</f>
        <v>50000</v>
      </c>
      <c r="J39" s="6"/>
      <c r="K39" s="49"/>
      <c r="L39" s="2"/>
      <c r="M39" s="2"/>
      <c r="N39" s="6"/>
      <c r="O39" s="6"/>
      <c r="P39" s="6"/>
      <c r="Q39" s="6"/>
      <c r="R39" s="6"/>
      <c r="S39" s="6"/>
    </row>
    <row r="40" spans="1:19" s="13" customFormat="1" ht="12.75" customHeight="1" x14ac:dyDescent="0.2">
      <c r="A40" s="6"/>
      <c r="B40" s="58"/>
      <c r="C40" s="113"/>
      <c r="D40" s="113"/>
      <c r="E40" s="93" t="s">
        <v>23</v>
      </c>
      <c r="F40" s="92">
        <f>+IF(SUM(G10:G11)&lt;50000,0,IF(G48&lt;0,$F$37,G48+$F$37))</f>
        <v>3</v>
      </c>
      <c r="G40" s="6"/>
      <c r="H40" s="93" t="s">
        <v>24</v>
      </c>
      <c r="I40" s="94">
        <f>+IF(L17&lt;2,0,IF(H24&lt;0,0,H24))</f>
        <v>50000</v>
      </c>
      <c r="J40" s="6"/>
      <c r="K40" s="49"/>
      <c r="L40" s="2"/>
      <c r="M40" s="2"/>
      <c r="N40" s="6"/>
      <c r="O40" s="6"/>
      <c r="P40" s="6"/>
      <c r="Q40" s="6"/>
      <c r="R40" s="6"/>
      <c r="S40" s="6"/>
    </row>
    <row r="41" spans="1:19" s="13" customFormat="1" ht="12.75" customHeight="1" x14ac:dyDescent="0.2">
      <c r="A41" s="6"/>
      <c r="B41" s="58"/>
      <c r="C41" s="113"/>
      <c r="D41" s="113"/>
      <c r="E41" s="93" t="s">
        <v>24</v>
      </c>
      <c r="F41" s="92">
        <f>+IF(SUM(H10:H11)&lt;50000,0,IF(H48&lt;0,$F$37,H48+$F$37))</f>
        <v>3</v>
      </c>
      <c r="G41" s="6"/>
      <c r="H41" s="6"/>
      <c r="I41" s="6"/>
      <c r="J41" s="6"/>
      <c r="K41" s="49"/>
      <c r="L41" s="2"/>
      <c r="M41" s="2"/>
      <c r="N41" s="6"/>
      <c r="O41" s="6"/>
      <c r="P41" s="6"/>
      <c r="Q41" s="6"/>
      <c r="R41" s="6"/>
      <c r="S41" s="6"/>
    </row>
    <row r="42" spans="1:19" s="13" customFormat="1" ht="12.75" customHeight="1" x14ac:dyDescent="0.2">
      <c r="A42" s="6"/>
      <c r="B42" s="58"/>
      <c r="C42" s="113"/>
      <c r="D42" s="113"/>
      <c r="E42" s="76" t="s">
        <v>34</v>
      </c>
      <c r="F42" s="77">
        <f>+IF(L17=2,H49+F37,0)</f>
        <v>3</v>
      </c>
      <c r="G42" s="18"/>
      <c r="H42" s="18"/>
      <c r="I42" s="18"/>
      <c r="J42" s="6"/>
      <c r="K42" s="49"/>
      <c r="L42" s="2"/>
      <c r="M42" s="2"/>
      <c r="N42" s="6"/>
      <c r="O42" s="6"/>
      <c r="P42" s="6"/>
      <c r="Q42" s="6"/>
      <c r="R42" s="6"/>
      <c r="S42" s="6"/>
    </row>
    <row r="43" spans="1:19" s="13" customFormat="1" ht="12.75" customHeight="1" x14ac:dyDescent="0.2">
      <c r="A43" s="6"/>
      <c r="B43" s="58"/>
      <c r="C43" s="113"/>
      <c r="D43" s="113"/>
      <c r="E43" s="18"/>
      <c r="F43" s="18"/>
      <c r="G43" s="18"/>
      <c r="H43" s="61"/>
      <c r="I43" s="61"/>
      <c r="J43" s="6"/>
      <c r="K43" s="49"/>
      <c r="L43" s="2"/>
      <c r="M43" s="2"/>
      <c r="N43" s="6"/>
      <c r="O43" s="6"/>
      <c r="P43" s="6"/>
      <c r="Q43" s="6"/>
      <c r="R43" s="6"/>
      <c r="S43" s="6"/>
    </row>
    <row r="44" spans="1:19" s="13" customFormat="1" ht="15.75" x14ac:dyDescent="0.25">
      <c r="A44" s="6"/>
      <c r="B44" s="58"/>
      <c r="C44" s="108" t="str">
        <f>+IF(L17=2,"Yay! You've Qualified","Ops! Not Qualifying")</f>
        <v>Yay! You've Qualified</v>
      </c>
      <c r="D44" s="108"/>
      <c r="E44"/>
      <c r="F44"/>
      <c r="G44"/>
      <c r="H44"/>
      <c r="I44"/>
      <c r="J44" s="6"/>
      <c r="K44" s="49"/>
      <c r="L44" s="2"/>
      <c r="M44" s="2"/>
      <c r="N44" s="6"/>
      <c r="O44" s="6"/>
      <c r="P44" s="6"/>
      <c r="Q44" s="6"/>
      <c r="R44" s="6"/>
      <c r="S44" s="6"/>
    </row>
    <row r="45" spans="1:19" s="13" customFormat="1" ht="5.25" customHeight="1" thickBot="1" x14ac:dyDescent="0.25">
      <c r="A45" s="6"/>
      <c r="B45" s="44"/>
      <c r="C45" s="45"/>
      <c r="D45" s="45"/>
      <c r="E45" s="45"/>
      <c r="F45" s="45"/>
      <c r="G45" s="45"/>
      <c r="H45" s="45"/>
      <c r="I45" s="45"/>
      <c r="J45" s="45"/>
      <c r="K45" s="64"/>
      <c r="L45" s="2"/>
      <c r="M45" s="2"/>
      <c r="N45" s="6"/>
      <c r="O45" s="6"/>
      <c r="P45" s="6"/>
      <c r="Q45" s="6"/>
      <c r="R45" s="6"/>
      <c r="S45" s="6"/>
    </row>
    <row r="46" spans="1:19" s="13" customFormat="1" ht="4.5" customHeight="1" x14ac:dyDescent="0.2">
      <c r="A46" s="6"/>
      <c r="B46" s="6"/>
      <c r="K46" s="2"/>
      <c r="L46" s="2"/>
      <c r="M46" s="2"/>
      <c r="N46" s="6"/>
      <c r="O46" s="6"/>
      <c r="P46" s="6"/>
      <c r="Q46" s="6"/>
      <c r="R46" s="6"/>
      <c r="S46" s="6"/>
    </row>
    <row r="47" spans="1:19" hidden="1" outlineLevel="1" x14ac:dyDescent="0.2">
      <c r="B47" s="6"/>
      <c r="C47" s="22" t="s">
        <v>11</v>
      </c>
      <c r="D47" s="5"/>
      <c r="E47" s="5"/>
      <c r="F47" s="5"/>
      <c r="G47" s="5"/>
      <c r="H47" s="5"/>
      <c r="I47" s="5"/>
      <c r="J47" s="5"/>
      <c r="N47" s="6"/>
      <c r="O47" s="6"/>
      <c r="P47" s="6"/>
      <c r="Q47" s="6"/>
      <c r="R47" s="6"/>
      <c r="S47" s="6"/>
    </row>
    <row r="48" spans="1:19" hidden="1" outlineLevel="1" x14ac:dyDescent="0.2">
      <c r="B48" s="6"/>
      <c r="C48" s="23" t="s">
        <v>12</v>
      </c>
      <c r="D48" s="25">
        <f>+ROUNDDOWN(SUM(D10:D11)/50000,0)</f>
        <v>1</v>
      </c>
      <c r="E48" s="25">
        <f>+IF(E73&lt;0,0,ROUNDDOWN((MIN(SUM(E10:E11)-SUM($D$10:$D$11),(E13-$D$13)))/50000,0))</f>
        <v>1</v>
      </c>
      <c r="F48" s="25">
        <f>+IF(F73&lt;0,0,ROUNDDOWN((MIN(SUM(F10:F11)-SUM($D$10:$D$11),(F13-$D$13)))/50000,0))</f>
        <v>1</v>
      </c>
      <c r="G48" s="25">
        <f>+IF(G73&lt;0,0,ROUNDDOWN((MIN(SUM(G10:G11)-SUM($D$10:$D$11),(G13-$D$13)))/50000,0))</f>
        <v>1</v>
      </c>
      <c r="H48" s="25">
        <f>+IF(H73&lt;0,0,ROUNDDOWN((MIN(SUM(H10:H11)-SUM($D$10:$D$11),(H13-$D$13)))/50000,0))</f>
        <v>1</v>
      </c>
      <c r="I48" s="25"/>
      <c r="J48" s="25"/>
      <c r="N48" s="6"/>
      <c r="O48" s="6"/>
      <c r="P48" s="6"/>
      <c r="Q48" s="6"/>
      <c r="R48" s="6"/>
      <c r="S48" s="6"/>
    </row>
    <row r="49" spans="1:19" hidden="1" outlineLevel="1" x14ac:dyDescent="0.2">
      <c r="B49" s="6"/>
      <c r="C49" s="23" t="s">
        <v>13</v>
      </c>
      <c r="D49" s="5"/>
      <c r="E49" s="25"/>
      <c r="F49" s="25"/>
      <c r="G49" s="25"/>
      <c r="H49" s="25">
        <f>+IF(H73&lt;0,0,IF($L$17=2,ROUNDDOWN((MIN(SUM(H10:H11)-SUM(D10:D11),(H13-D13)))/50000,0),0))</f>
        <v>1</v>
      </c>
      <c r="I49" s="25"/>
      <c r="J49" s="25"/>
      <c r="N49" s="6"/>
      <c r="O49" s="6"/>
      <c r="P49" s="6"/>
      <c r="Q49" s="6"/>
      <c r="R49" s="6"/>
      <c r="S49" s="6"/>
    </row>
    <row r="50" spans="1:19" hidden="1" outlineLevel="1" x14ac:dyDescent="0.2">
      <c r="B50" s="6"/>
      <c r="C50" s="23" t="s">
        <v>14</v>
      </c>
      <c r="D50" s="5"/>
      <c r="E50" s="5"/>
      <c r="F50" s="5"/>
      <c r="G50" s="5"/>
      <c r="H50" s="5"/>
      <c r="I50" s="5"/>
      <c r="J50" s="5"/>
      <c r="N50" s="6"/>
      <c r="O50" s="6"/>
      <c r="P50" s="6"/>
      <c r="Q50" s="6"/>
      <c r="R50" s="6"/>
      <c r="S50" s="6"/>
    </row>
    <row r="51" spans="1:19" hidden="1" outlineLevel="1" x14ac:dyDescent="0.2">
      <c r="B51" s="6"/>
      <c r="C51" s="23"/>
      <c r="D51" s="5"/>
      <c r="E51" s="5"/>
      <c r="F51" s="5"/>
      <c r="G51" s="5"/>
      <c r="H51" s="5"/>
      <c r="I51" s="5"/>
      <c r="J51" s="5"/>
      <c r="N51" s="6"/>
      <c r="O51" s="6"/>
      <c r="P51" s="6"/>
      <c r="Q51" s="6"/>
      <c r="R51" s="6"/>
      <c r="S51" s="6"/>
    </row>
    <row r="52" spans="1:19" hidden="1" outlineLevel="1" x14ac:dyDescent="0.2">
      <c r="B52" s="6"/>
      <c r="C52" s="22"/>
      <c r="D52" s="5"/>
      <c r="E52" s="5"/>
      <c r="F52" s="5"/>
      <c r="G52" s="5"/>
      <c r="H52" s="5"/>
      <c r="I52" s="5"/>
      <c r="J52" s="5"/>
      <c r="N52" s="6"/>
      <c r="O52" s="6"/>
      <c r="P52" s="6"/>
      <c r="Q52" s="6"/>
      <c r="R52" s="6"/>
      <c r="S52" s="6"/>
    </row>
    <row r="53" spans="1:19" hidden="1" outlineLevel="1" x14ac:dyDescent="0.2">
      <c r="B53" s="6"/>
      <c r="C53" s="22" t="s">
        <v>10</v>
      </c>
      <c r="D53" s="5"/>
      <c r="E53" s="5"/>
      <c r="F53" s="5"/>
      <c r="G53" s="5"/>
      <c r="H53" s="5"/>
      <c r="I53" s="5"/>
      <c r="J53" s="5"/>
      <c r="N53" s="6"/>
      <c r="O53" s="6"/>
      <c r="P53" s="6"/>
      <c r="Q53" s="6"/>
      <c r="R53" s="6"/>
      <c r="S53" s="6"/>
    </row>
    <row r="54" spans="1:19" ht="15" hidden="1" customHeight="1" outlineLevel="1" x14ac:dyDescent="0.2">
      <c r="B54" s="6"/>
      <c r="C54" s="23" t="s">
        <v>9</v>
      </c>
      <c r="D54" s="5"/>
      <c r="E54" s="14">
        <v>1.2E-2</v>
      </c>
      <c r="F54" s="14">
        <v>1.2E-2</v>
      </c>
      <c r="G54" s="14">
        <v>1.2E-2</v>
      </c>
      <c r="H54" s="14">
        <v>1.2E-2</v>
      </c>
      <c r="I54" s="14">
        <v>1.2E-2</v>
      </c>
      <c r="J54" s="14">
        <v>1.2E-2</v>
      </c>
      <c r="N54" s="6"/>
      <c r="O54" s="6"/>
      <c r="P54" s="6"/>
      <c r="Q54" s="6"/>
      <c r="R54" s="6"/>
      <c r="S54" s="6"/>
    </row>
    <row r="55" spans="1:19" hidden="1" outlineLevel="1" x14ac:dyDescent="0.2">
      <c r="B55" s="6"/>
      <c r="C55" s="21" t="s">
        <v>7</v>
      </c>
      <c r="D55" s="5"/>
      <c r="E55" s="14">
        <v>0.04</v>
      </c>
      <c r="F55" s="14">
        <v>0.04</v>
      </c>
      <c r="G55" s="14">
        <v>0.04</v>
      </c>
      <c r="H55" s="14">
        <v>0.04</v>
      </c>
      <c r="I55" s="14">
        <v>0</v>
      </c>
      <c r="J55" s="14">
        <v>0</v>
      </c>
      <c r="N55" s="6"/>
      <c r="O55" s="6"/>
      <c r="P55" s="6"/>
      <c r="Q55" s="6"/>
      <c r="R55" s="6"/>
      <c r="S55" s="6"/>
    </row>
    <row r="56" spans="1:19" ht="15" hidden="1" customHeight="1" outlineLevel="1" x14ac:dyDescent="0.2">
      <c r="B56" s="6"/>
      <c r="C56" s="21" t="s">
        <v>8</v>
      </c>
      <c r="D56" s="5"/>
      <c r="E56" s="15">
        <v>3.8049166090909095E-2</v>
      </c>
      <c r="F56" s="15">
        <v>4.02E-2</v>
      </c>
      <c r="G56" s="15">
        <v>4.1500000000000002E-2</v>
      </c>
      <c r="H56" s="15">
        <v>4.1799999999999997E-2</v>
      </c>
      <c r="I56" s="15">
        <v>4.1799999999999997E-2</v>
      </c>
      <c r="J56" s="15">
        <v>4.1799999999999997E-2</v>
      </c>
      <c r="N56" s="6"/>
      <c r="O56" s="6"/>
      <c r="P56" s="6"/>
      <c r="Q56" s="6"/>
      <c r="R56" s="6"/>
      <c r="S56" s="6"/>
    </row>
    <row r="57" spans="1:19" hidden="1" outlineLevel="1" x14ac:dyDescent="0.2">
      <c r="B57" s="6"/>
      <c r="C57" s="21"/>
      <c r="D57" s="5"/>
      <c r="E57" s="14"/>
      <c r="F57" s="14"/>
      <c r="G57" s="14"/>
      <c r="H57" s="14"/>
      <c r="I57" s="14"/>
      <c r="J57" s="14"/>
      <c r="N57" s="6"/>
      <c r="O57" s="6"/>
      <c r="P57" s="6"/>
      <c r="Q57" s="6"/>
      <c r="R57" s="6"/>
      <c r="S57" s="6"/>
    </row>
    <row r="58" spans="1:19" hidden="1" outlineLevel="1" x14ac:dyDescent="0.2">
      <c r="B58" s="6"/>
      <c r="C58" s="19" t="s">
        <v>20</v>
      </c>
      <c r="D58" s="5"/>
      <c r="E58" s="14"/>
      <c r="F58" s="14"/>
      <c r="G58" s="14"/>
      <c r="H58" s="14"/>
      <c r="I58" s="14"/>
      <c r="J58" s="14"/>
      <c r="O58" s="6"/>
      <c r="P58" s="6"/>
      <c r="Q58" s="6"/>
      <c r="R58" s="6"/>
      <c r="S58" s="6"/>
    </row>
    <row r="59" spans="1:19" hidden="1" outlineLevel="1" x14ac:dyDescent="0.2">
      <c r="B59" s="6"/>
      <c r="C59" s="21" t="s">
        <v>1</v>
      </c>
      <c r="D59" s="5"/>
      <c r="E59" s="26">
        <v>0</v>
      </c>
      <c r="F59" s="27">
        <v>0</v>
      </c>
      <c r="G59" s="27">
        <v>0</v>
      </c>
      <c r="H59" s="27">
        <v>0</v>
      </c>
      <c r="I59" s="27">
        <v>0</v>
      </c>
      <c r="J59" s="28">
        <v>0</v>
      </c>
      <c r="O59" s="6"/>
      <c r="P59" s="6"/>
      <c r="Q59" s="6"/>
      <c r="R59" s="6"/>
      <c r="S59" s="6"/>
    </row>
    <row r="60" spans="1:19" hidden="1" outlineLevel="1" x14ac:dyDescent="0.2">
      <c r="C60" s="21" t="s">
        <v>2</v>
      </c>
      <c r="D60" s="5"/>
      <c r="E60" s="29">
        <f t="shared" ref="E60:J60" si="5">+(E16*E54)*(E1/360)</f>
        <v>0</v>
      </c>
      <c r="F60" s="30">
        <f t="shared" si="5"/>
        <v>0</v>
      </c>
      <c r="G60" s="30">
        <f t="shared" si="5"/>
        <v>0</v>
      </c>
      <c r="H60" s="30">
        <f t="shared" si="5"/>
        <v>0</v>
      </c>
      <c r="I60" s="30">
        <f t="shared" si="5"/>
        <v>0</v>
      </c>
      <c r="J60" s="31">
        <f t="shared" si="5"/>
        <v>0</v>
      </c>
      <c r="N60" s="6"/>
      <c r="O60" s="6"/>
      <c r="P60" s="6"/>
      <c r="Q60" s="6"/>
      <c r="R60" s="6"/>
      <c r="S60" s="6"/>
    </row>
    <row r="61" spans="1:19" hidden="1" outlineLevel="1" x14ac:dyDescent="0.2">
      <c r="C61" s="21"/>
      <c r="D61" s="5"/>
      <c r="E61" s="17">
        <f>+E59+E60</f>
        <v>0</v>
      </c>
      <c r="F61" s="17">
        <f t="shared" ref="F61:J61" si="6">+F59+F60</f>
        <v>0</v>
      </c>
      <c r="G61" s="17">
        <f t="shared" si="6"/>
        <v>0</v>
      </c>
      <c r="H61" s="17">
        <f t="shared" si="6"/>
        <v>0</v>
      </c>
      <c r="I61" s="17">
        <f t="shared" si="6"/>
        <v>0</v>
      </c>
      <c r="J61" s="17">
        <f t="shared" si="6"/>
        <v>0</v>
      </c>
      <c r="N61" s="6"/>
      <c r="O61" s="6"/>
      <c r="P61" s="6"/>
      <c r="Q61" s="6"/>
      <c r="R61" s="6"/>
      <c r="S61" s="6"/>
    </row>
    <row r="62" spans="1:19" hidden="1" outlineLevel="1" x14ac:dyDescent="0.2">
      <c r="A62" s="36"/>
      <c r="B62" s="39"/>
      <c r="C62" s="21"/>
      <c r="D62" s="5"/>
      <c r="E62" s="17"/>
      <c r="F62" s="17"/>
      <c r="G62" s="17"/>
      <c r="H62" s="17"/>
      <c r="I62" s="17"/>
      <c r="J62" s="17"/>
    </row>
    <row r="63" spans="1:19" hidden="1" outlineLevel="1" x14ac:dyDescent="0.2">
      <c r="A63" s="38"/>
      <c r="B63" s="40"/>
      <c r="C63" s="19" t="s">
        <v>28</v>
      </c>
      <c r="D63" s="5"/>
      <c r="E63" s="32">
        <f>+IFERROR((E61/E16)*(360/E1),0)</f>
        <v>0</v>
      </c>
      <c r="F63" s="32">
        <f t="shared" ref="F63:J63" si="7">+IFERROR((F61/F16)*(360/F1),0)</f>
        <v>0</v>
      </c>
      <c r="G63" s="32">
        <f t="shared" si="7"/>
        <v>0</v>
      </c>
      <c r="H63" s="32">
        <f t="shared" si="7"/>
        <v>0</v>
      </c>
      <c r="I63" s="32">
        <f t="shared" si="7"/>
        <v>0</v>
      </c>
      <c r="J63" s="32">
        <f t="shared" si="7"/>
        <v>0</v>
      </c>
    </row>
    <row r="64" spans="1:19" hidden="1" outlineLevel="1" x14ac:dyDescent="0.2">
      <c r="C64" s="21"/>
      <c r="D64" s="5"/>
      <c r="E64" s="17"/>
      <c r="F64" s="17"/>
      <c r="G64" s="17"/>
      <c r="H64" s="17"/>
      <c r="I64" s="17"/>
      <c r="J64" s="17"/>
    </row>
    <row r="65" spans="1:10" hidden="1" outlineLevel="1" x14ac:dyDescent="0.2">
      <c r="A65" s="36"/>
      <c r="B65" s="39"/>
      <c r="C65" s="19" t="s">
        <v>27</v>
      </c>
      <c r="D65" s="16"/>
      <c r="E65" s="17">
        <f>+IF(E24&gt;0,(E24*(E55-E63))*(E1/360),0)</f>
        <v>172.22222222222223</v>
      </c>
      <c r="F65" s="17">
        <f>+IF(F24&gt;0,(F24*(F55-F63))*(F1/360),0)</f>
        <v>166.66666666666666</v>
      </c>
      <c r="G65" s="17">
        <f>+IF(G24&gt;0,(G24*(G55-G63))*(G1/360),0)</f>
        <v>172.22222222222223</v>
      </c>
      <c r="H65" s="17">
        <f>+IF(H24&gt;0,(H24*(H55-H63))*(H1/360),0)</f>
        <v>172.22222222222223</v>
      </c>
      <c r="I65" s="17">
        <v>0</v>
      </c>
      <c r="J65" s="17">
        <v>0</v>
      </c>
    </row>
    <row r="66" spans="1:10" hidden="1" outlineLevel="1" x14ac:dyDescent="0.2">
      <c r="C66" s="19" t="s">
        <v>26</v>
      </c>
      <c r="D66" s="5"/>
      <c r="E66" s="7">
        <f>+E65+E61</f>
        <v>172.22222222222223</v>
      </c>
      <c r="F66" s="7">
        <f t="shared" ref="F66:J66" si="8">+F65+F61</f>
        <v>166.66666666666666</v>
      </c>
      <c r="G66" s="7">
        <f t="shared" si="8"/>
        <v>172.22222222222223</v>
      </c>
      <c r="H66" s="7">
        <f t="shared" si="8"/>
        <v>172.22222222222223</v>
      </c>
      <c r="I66" s="7">
        <f t="shared" si="8"/>
        <v>0</v>
      </c>
      <c r="J66" s="7">
        <f t="shared" si="8"/>
        <v>0</v>
      </c>
    </row>
    <row r="67" spans="1:10" hidden="1" outlineLevel="1" x14ac:dyDescent="0.2">
      <c r="C67" s="19" t="s">
        <v>25</v>
      </c>
      <c r="D67" s="5"/>
      <c r="E67" s="15">
        <f>+IFERROR((E66/SUM(E15:E16))*(360/E1),0)</f>
        <v>0.02</v>
      </c>
      <c r="F67" s="15">
        <f t="shared" ref="F67:J67" si="9">+IFERROR((F66/SUM(F15:F16))*(360/F1),0)</f>
        <v>1.9999999999999997E-2</v>
      </c>
      <c r="G67" s="15">
        <f t="shared" si="9"/>
        <v>0.02</v>
      </c>
      <c r="H67" s="15">
        <f t="shared" si="9"/>
        <v>0.02</v>
      </c>
      <c r="I67" s="15">
        <f t="shared" si="9"/>
        <v>0</v>
      </c>
      <c r="J67" s="15">
        <f t="shared" si="9"/>
        <v>0</v>
      </c>
    </row>
    <row r="68" spans="1:10" hidden="1" outlineLevel="1" x14ac:dyDescent="0.2">
      <c r="C68" s="2"/>
      <c r="D68" s="5"/>
      <c r="E68" s="15"/>
      <c r="F68" s="15"/>
      <c r="G68" s="15"/>
      <c r="H68" s="15"/>
      <c r="I68" s="15"/>
      <c r="J68" s="15"/>
    </row>
    <row r="69" spans="1:10" hidden="1" outlineLevel="1" x14ac:dyDescent="0.2">
      <c r="A69" s="36"/>
      <c r="B69" s="39"/>
      <c r="C69" s="2"/>
      <c r="D69" s="5"/>
      <c r="E69" s="5"/>
      <c r="F69" s="5"/>
      <c r="G69" s="5"/>
      <c r="H69" s="5"/>
      <c r="I69" s="5"/>
      <c r="J69" s="5"/>
    </row>
    <row r="70" spans="1:10" hidden="1" outlineLevel="1" x14ac:dyDescent="0.2">
      <c r="C70" s="10" t="s">
        <v>29</v>
      </c>
    </row>
    <row r="71" spans="1:10" hidden="1" outlineLevel="1" x14ac:dyDescent="0.2">
      <c r="C71" s="24" t="s">
        <v>30</v>
      </c>
      <c r="D71" s="33"/>
      <c r="E71" s="33">
        <f>+SUM(E10:E11)-SUM(D10:D11)</f>
        <v>50000</v>
      </c>
      <c r="F71" s="33">
        <f>+SUM(F10:F11)-SUM(E10:E11)</f>
        <v>0</v>
      </c>
      <c r="G71" s="33">
        <f>+SUM(G10:G11)-SUM(F10:F11)</f>
        <v>0</v>
      </c>
      <c r="H71" s="33">
        <f>+SUM(H10:H11)-SUM(G10:G11)</f>
        <v>0</v>
      </c>
    </row>
    <row r="72" spans="1:10" hidden="1" outlineLevel="1" x14ac:dyDescent="0.2">
      <c r="C72" s="24" t="s">
        <v>31</v>
      </c>
      <c r="D72" s="33"/>
      <c r="E72" s="33">
        <f>+E13-D13</f>
        <v>50000</v>
      </c>
      <c r="F72" s="33">
        <f>+F13-E13</f>
        <v>0</v>
      </c>
      <c r="G72" s="33">
        <f>+G13-F13</f>
        <v>0</v>
      </c>
      <c r="H72" s="33">
        <f>+H13-G13</f>
        <v>0</v>
      </c>
    </row>
    <row r="73" spans="1:10" hidden="1" outlineLevel="1" x14ac:dyDescent="0.2">
      <c r="C73" s="24" t="s">
        <v>32</v>
      </c>
      <c r="E73" s="33">
        <f>+MIN(E71:E72)</f>
        <v>50000</v>
      </c>
      <c r="F73" s="33">
        <f t="shared" ref="F73:H73" si="10">+MIN(F71:F72)</f>
        <v>0</v>
      </c>
      <c r="G73" s="33">
        <f t="shared" si="10"/>
        <v>0</v>
      </c>
      <c r="H73" s="33">
        <f t="shared" si="10"/>
        <v>0</v>
      </c>
    </row>
    <row r="74" spans="1:10" collapsed="1" x14ac:dyDescent="0.2">
      <c r="C74" s="106" t="s">
        <v>47</v>
      </c>
    </row>
    <row r="75" spans="1:10" ht="4.5" customHeight="1" x14ac:dyDescent="0.2"/>
    <row r="82" spans="1:10" customFormat="1" ht="15" hidden="1" x14ac:dyDescent="0.25">
      <c r="A82" s="18"/>
      <c r="B82" s="13"/>
      <c r="C82" s="24"/>
      <c r="D82" s="1"/>
      <c r="E82" s="1"/>
      <c r="F82" s="1"/>
      <c r="G82" s="1"/>
      <c r="H82" s="1"/>
      <c r="I82" s="1"/>
      <c r="J82" s="1"/>
    </row>
    <row r="83" spans="1:10" customFormat="1" ht="15" hidden="1" x14ac:dyDescent="0.25">
      <c r="A83" s="18"/>
      <c r="B83" s="13"/>
      <c r="C83" s="24"/>
      <c r="D83" s="1"/>
      <c r="E83" s="1"/>
      <c r="F83" s="1"/>
      <c r="G83" s="1"/>
      <c r="H83" s="1"/>
      <c r="I83" s="1"/>
      <c r="J83" s="1"/>
    </row>
    <row r="84" spans="1:10" customFormat="1" ht="15" hidden="1" x14ac:dyDescent="0.25">
      <c r="A84" s="18"/>
      <c r="B84" s="13"/>
      <c r="C84" s="24"/>
      <c r="D84" s="1"/>
      <c r="E84" s="1"/>
      <c r="F84" s="1"/>
      <c r="G84" s="1"/>
      <c r="H84" s="1"/>
      <c r="I84" s="1"/>
      <c r="J84" s="1"/>
    </row>
    <row r="85" spans="1:10" customFormat="1" ht="15" hidden="1" x14ac:dyDescent="0.25">
      <c r="A85" s="18"/>
      <c r="B85" s="13"/>
      <c r="C85" s="24"/>
      <c r="D85" s="1"/>
      <c r="E85" s="1"/>
      <c r="F85" s="1"/>
      <c r="G85" s="1"/>
      <c r="H85" s="1"/>
      <c r="I85" s="1"/>
      <c r="J85" s="1"/>
    </row>
    <row r="86" spans="1:10" customFormat="1" ht="15" hidden="1" x14ac:dyDescent="0.25">
      <c r="A86" s="18"/>
      <c r="B86" s="13"/>
      <c r="C86" s="24"/>
      <c r="D86" s="1"/>
      <c r="E86" s="1"/>
      <c r="F86" s="1"/>
      <c r="G86" s="1"/>
      <c r="H86" s="1"/>
      <c r="I86" s="1"/>
      <c r="J86" s="1"/>
    </row>
    <row r="87" spans="1:10" customFormat="1" ht="15" hidden="1" x14ac:dyDescent="0.25">
      <c r="A87" s="18"/>
      <c r="B87" s="13"/>
      <c r="C87" s="24"/>
      <c r="D87" s="1"/>
      <c r="E87" s="1"/>
      <c r="F87" s="1"/>
      <c r="G87" s="1"/>
      <c r="H87" s="1"/>
      <c r="I87" s="1"/>
      <c r="J87" s="1"/>
    </row>
  </sheetData>
  <sheetProtection algorithmName="SHA-512" hashValue="iWGJUDpgMjynRFRo/tBsNnYOpp6OkIPBjk0NMSLmom1LAfRq8H6V2unEp+ThPOhv0D0rJPi9RxGLuHmcjFELNg==" saltValue="ZwRNEFrK0aG4W8oS8BOygQ==" spinCount="100000" sheet="1" objects="1" scenarios="1"/>
  <protectedRanges>
    <protectedRange sqref="D10:J12" name="Range1"/>
  </protectedRanges>
  <mergeCells count="7">
    <mergeCell ref="C44:D44"/>
    <mergeCell ref="C7:C8"/>
    <mergeCell ref="E7:H7"/>
    <mergeCell ref="I7:J7"/>
    <mergeCell ref="C35:D43"/>
    <mergeCell ref="E35:F36"/>
    <mergeCell ref="H35:I36"/>
  </mergeCells>
  <conditionalFormatting sqref="I29 E29 J30">
    <cfRule type="cellIs" dxfId="3" priority="3" operator="equal">
      <formula>"NO"</formula>
    </cfRule>
    <cfRule type="cellIs" dxfId="2" priority="4" operator="equal">
      <formula>"YES"</formula>
    </cfRule>
  </conditionalFormatting>
  <conditionalFormatting sqref="C35">
    <cfRule type="cellIs" dxfId="1" priority="1" operator="equal">
      <formula>"😕"</formula>
    </cfRule>
    <cfRule type="cellIs" dxfId="0" priority="2" operator="equal">
      <formula>"😍"</formula>
    </cfRule>
  </conditionalFormatting>
  <dataValidations count="1">
    <dataValidation type="whole" allowBlank="1" showInputMessage="1" showErrorMessage="1" errorTitle="Numeric Values Only" error="Dear Valued Customer,_x000a_Please enter numeric values only" sqref="D10:J12" xr:uid="{165A8782-8F15-4DFF-895E-8616425683A7}">
      <formula1>0</formula1>
      <formula2>999999999999</formula2>
    </dataValidation>
  </dataValidations>
  <pageMargins left="0.7" right="0.7" top="0.75" bottom="0.75" header="0.3" footer="0.3"/>
  <pageSetup orientation="portrait" r:id="rId1"/>
  <headerFooter>
    <oddFooter>&amp;C&amp;1#&amp;"Calibri"&amp;10&amp;K0000FFClassification: Internal Use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Earn Big Win Big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Moazzam Irfan, RBG</dc:creator>
  <cp:lastModifiedBy>Omer Inam, CoE Pakistan</cp:lastModifiedBy>
  <dcterms:created xsi:type="dcterms:W3CDTF">2015-06-05T18:17:20Z</dcterms:created>
  <dcterms:modified xsi:type="dcterms:W3CDTF">2022-09-28T10:34:49Z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e80a8a9-6b0f-485b-a143-d3a01fe4dac4_Enabled">
    <vt:lpwstr>true</vt:lpwstr>
  </property>
  <property fmtid="{D5CDD505-2E9C-101B-9397-08002B2CF9AE}" pid="3" name="MSIP_Label_7e80a8a9-6b0f-485b-a143-d3a01fe4dac4_SetDate">
    <vt:lpwstr>2022-09-28T10:34:40Z</vt:lpwstr>
  </property>
  <property fmtid="{D5CDD505-2E9C-101B-9397-08002B2CF9AE}" pid="4" name="MSIP_Label_7e80a8a9-6b0f-485b-a143-d3a01fe4dac4_Method">
    <vt:lpwstr>Privileged</vt:lpwstr>
  </property>
  <property fmtid="{D5CDD505-2E9C-101B-9397-08002B2CF9AE}" pid="5" name="MSIP_Label_7e80a8a9-6b0f-485b-a143-d3a01fe4dac4_Name">
    <vt:lpwstr>Internal Use</vt:lpwstr>
  </property>
  <property fmtid="{D5CDD505-2E9C-101B-9397-08002B2CF9AE}" pid="6" name="MSIP_Label_7e80a8a9-6b0f-485b-a143-d3a01fe4dac4_SiteId">
    <vt:lpwstr>fa2187fa-8830-4fa2-8a74-fb8c523dd6c1</vt:lpwstr>
  </property>
  <property fmtid="{D5CDD505-2E9C-101B-9397-08002B2CF9AE}" pid="7" name="MSIP_Label_7e80a8a9-6b0f-485b-a143-d3a01fe4dac4_ActionId">
    <vt:lpwstr>dec2c05b-22c9-4d7f-890f-f93e62d39c74</vt:lpwstr>
  </property>
  <property fmtid="{D5CDD505-2E9C-101B-9397-08002B2CF9AE}" pid="8" name="MSIP_Label_7e80a8a9-6b0f-485b-a143-d3a01fe4dac4_ContentBits">
    <vt:lpwstr>2</vt:lpwstr>
  </property>
</Properties>
</file>